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OC713X_714X设计程式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12" authorId="0">
      <text>
        <r>
          <rPr>
            <b/>
            <sz val="9"/>
            <rFont val="宋体"/>
            <charset val="134"/>
          </rPr>
          <t>OC7130/OC7130B请选择为ESOP8</t>
        </r>
      </text>
    </comment>
  </commentList>
</comments>
</file>

<file path=xl/sharedStrings.xml><?xml version="1.0" encoding="utf-8"?>
<sst xmlns="http://schemas.openxmlformats.org/spreadsheetml/2006/main" count="87" uniqueCount="81">
  <si>
    <t>OC713X/714X系统设计程序      V3.0</t>
  </si>
  <si>
    <r>
      <rPr>
        <sz val="14"/>
        <rFont val="Arial Unicode MS"/>
        <charset val="134"/>
      </rPr>
      <t>使用说明：本软件用于OC713X/714X系统设计。软件中</t>
    </r>
    <r>
      <rPr>
        <sz val="14"/>
        <color rgb="FFFF9900"/>
        <rFont val="Arial Unicode MS"/>
        <charset val="134"/>
      </rPr>
      <t>橙色字体</t>
    </r>
    <r>
      <rPr>
        <sz val="14"/>
        <color rgb="FF000000"/>
        <rFont val="Arial Unicode MS"/>
        <charset val="134"/>
      </rPr>
      <t>是跟据实际电气参数要求输入，</t>
    </r>
  </si>
  <si>
    <r>
      <rPr>
        <sz val="14"/>
        <rFont val="Arial Unicode MS"/>
        <charset val="134"/>
      </rPr>
      <t>系统将自动算出相关的元件参数(</t>
    </r>
    <r>
      <rPr>
        <sz val="14"/>
        <color indexed="12"/>
        <rFont val="Arial Unicode MS"/>
        <charset val="134"/>
      </rPr>
      <t xml:space="preserve"> </t>
    </r>
    <r>
      <rPr>
        <sz val="14"/>
        <color indexed="44"/>
        <rFont val="Arial Unicode MS"/>
        <charset val="134"/>
      </rPr>
      <t>蓝色字体</t>
    </r>
    <r>
      <rPr>
        <sz val="14"/>
        <color indexed="8"/>
        <rFont val="Arial Unicode MS"/>
        <charset val="134"/>
      </rPr>
      <t>）</t>
    </r>
    <r>
      <rPr>
        <sz val="14"/>
        <rFont val="Arial Unicode MS"/>
        <charset val="134"/>
      </rPr>
      <t>。</t>
    </r>
  </si>
  <si>
    <t>SOT23</t>
  </si>
  <si>
    <t>AO3400</t>
  </si>
  <si>
    <t>VS6640</t>
  </si>
  <si>
    <t>OC7130</t>
  </si>
  <si>
    <t>SOT89</t>
  </si>
  <si>
    <t>DTC3058</t>
  </si>
  <si>
    <t>NCE6003M</t>
  </si>
  <si>
    <t>OC7140</t>
  </si>
  <si>
    <t>方案基本参数计算</t>
  </si>
  <si>
    <t>SOT223</t>
  </si>
  <si>
    <t>VS4610AZ</t>
  </si>
  <si>
    <t>NCE6005R</t>
  </si>
  <si>
    <t>OC7131</t>
  </si>
  <si>
    <t>SOP8</t>
  </si>
  <si>
    <t>NCE3010S</t>
  </si>
  <si>
    <t>NCE6012AS</t>
  </si>
  <si>
    <t>OC7141</t>
  </si>
  <si>
    <t>输入最低电压min(V)</t>
  </si>
  <si>
    <t>输入最高电压max(V)</t>
  </si>
  <si>
    <t>输出电压Vo(V)</t>
  </si>
  <si>
    <t>输出电流   Io(A)</t>
  </si>
  <si>
    <t>计算压差带来的最大损耗</t>
  </si>
  <si>
    <t>TO-252</t>
  </si>
  <si>
    <t>NCE3020K</t>
  </si>
  <si>
    <t>NCE6020AK</t>
  </si>
  <si>
    <t>TO-220</t>
  </si>
  <si>
    <t>NCE3050</t>
  </si>
  <si>
    <t>NCE6080A</t>
  </si>
  <si>
    <t>方案自动预选型IC</t>
  </si>
  <si>
    <t>ESOP8</t>
  </si>
  <si>
    <t>实际选择芯片型号</t>
  </si>
  <si>
    <t>请根据自动预选型中的IC挑选</t>
  </si>
  <si>
    <t>MOS或芯片封装选择</t>
  </si>
  <si>
    <t>使用MOS时选择MOS封装</t>
  </si>
  <si>
    <t>封装功耗(W)</t>
  </si>
  <si>
    <t>启动电阻(KΩ)</t>
  </si>
  <si>
    <t>输入5V以内应用无需启动电阻和稳压管</t>
  </si>
  <si>
    <t>启动电阻功耗(mW)</t>
  </si>
  <si>
    <t>CS电阻值(Ω)</t>
  </si>
  <si>
    <t>CS电阻功耗(mW)</t>
  </si>
  <si>
    <r>
      <rPr>
        <b/>
        <sz val="12"/>
        <rFont val="微软雅黑"/>
        <charset val="134"/>
      </rPr>
      <t>DIM脚PWM调光频率 F</t>
    </r>
    <r>
      <rPr>
        <b/>
        <vertAlign val="subscript"/>
        <sz val="12"/>
        <rFont val="微软雅黑"/>
        <charset val="134"/>
      </rPr>
      <t>DIM</t>
    </r>
    <r>
      <rPr>
        <b/>
        <sz val="12"/>
        <rFont val="微软雅黑"/>
        <charset val="134"/>
      </rPr>
      <t>(K)≤</t>
    </r>
  </si>
  <si>
    <t>方案可靠性预估</t>
  </si>
  <si>
    <t>主要针对损耗来验证</t>
  </si>
  <si>
    <t>选择芯片或MOS管可承受功耗</t>
  </si>
  <si>
    <t>实际应用参数的损耗</t>
  </si>
  <si>
    <t>可靠性判定</t>
  </si>
  <si>
    <t>版本更新记录</t>
  </si>
  <si>
    <t>更新日期</t>
  </si>
  <si>
    <t>更新内容</t>
  </si>
  <si>
    <t>V1.0</t>
  </si>
  <si>
    <t>初版发布，相关重要参数计算</t>
  </si>
  <si>
    <t>V2.0</t>
  </si>
  <si>
    <t>芯片基准电压更新</t>
  </si>
  <si>
    <t>V3.0</t>
  </si>
  <si>
    <t>增加自动生成BOM参数</t>
  </si>
  <si>
    <t>OC713X/714X的DEMO板，系统自动生成对应DEMO-BOM清单</t>
  </si>
  <si>
    <t>序号</t>
  </si>
  <si>
    <t>位号</t>
  </si>
  <si>
    <t>元件值</t>
  </si>
  <si>
    <t>单位</t>
  </si>
  <si>
    <t>耐压/封装</t>
  </si>
  <si>
    <t>电解电容C1＞</t>
  </si>
  <si>
    <t>μF</t>
  </si>
  <si>
    <t>VC1&gt;Vin/0805</t>
  </si>
  <si>
    <t>电容C2＞</t>
  </si>
  <si>
    <t>VC2&gt;Vin/0805</t>
  </si>
  <si>
    <t>C3=</t>
  </si>
  <si>
    <t>16V/0805</t>
  </si>
  <si>
    <t>R1=</t>
  </si>
  <si>
    <t>KΩ</t>
  </si>
  <si>
    <t>5%精度/0805</t>
  </si>
  <si>
    <t>R2=R3</t>
  </si>
  <si>
    <t>Ω</t>
  </si>
  <si>
    <t>1%精度/1206</t>
  </si>
  <si>
    <t>D5</t>
  </si>
  <si>
    <t>Q1</t>
  </si>
  <si>
    <t>U1</t>
  </si>
  <si>
    <t>其他NC，不焊接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</si>
</sst>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  <numFmt numFmtId="179" formatCode="0.000_ 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22"/>
      <name val="宋体"/>
      <charset val="134"/>
    </font>
    <font>
      <b/>
      <sz val="26"/>
      <name val="Arial Unicode MS"/>
      <charset val="134"/>
    </font>
    <font>
      <sz val="14"/>
      <name val="Arial Unicode MS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微软雅黑"/>
      <charset val="134"/>
    </font>
    <font>
      <b/>
      <sz val="12"/>
      <name val="微软雅黑"/>
      <charset val="134"/>
    </font>
    <font>
      <sz val="14"/>
      <name val="微软雅黑"/>
      <charset val="134"/>
    </font>
    <font>
      <sz val="12"/>
      <color indexed="22"/>
      <name val="Arial Unicode MS"/>
      <charset val="134"/>
    </font>
    <font>
      <sz val="12"/>
      <name val="微软雅黑"/>
      <charset val="134"/>
    </font>
    <font>
      <sz val="9"/>
      <name val="宋体"/>
      <charset val="134"/>
      <scheme val="minor"/>
    </font>
    <font>
      <sz val="12"/>
      <color indexed="8"/>
      <name val="微软雅黑"/>
      <charset val="134"/>
    </font>
    <font>
      <sz val="14"/>
      <color indexed="8"/>
      <name val="微软雅黑"/>
      <charset val="134"/>
    </font>
    <font>
      <sz val="12"/>
      <color indexed="8"/>
      <name val="Arial Unicode MS"/>
      <charset val="134"/>
    </font>
    <font>
      <b/>
      <sz val="12"/>
      <color indexed="22"/>
      <name val="Arial Unicode MS"/>
      <charset val="134"/>
    </font>
    <font>
      <sz val="10"/>
      <color indexed="22"/>
      <name val="Arial Unicode MS"/>
      <charset val="134"/>
    </font>
    <font>
      <sz val="14"/>
      <color indexed="22"/>
      <name val="Arial Unicode MS"/>
      <charset val="134"/>
    </font>
    <font>
      <b/>
      <sz val="12"/>
      <name val="微软雅黑"/>
      <charset val="134"/>
    </font>
    <font>
      <b/>
      <sz val="11"/>
      <color rgb="FF0000FF"/>
      <name val="微软雅黑"/>
      <charset val="134"/>
    </font>
    <font>
      <sz val="11"/>
      <color rgb="FF00B0F0"/>
      <name val="微软雅黑"/>
      <charset val="134"/>
    </font>
    <font>
      <sz val="12"/>
      <color theme="1"/>
      <name val="宋体"/>
      <charset val="134"/>
    </font>
    <font>
      <sz val="12"/>
      <color theme="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9900"/>
      <name val="Arial Unicode MS"/>
      <charset val="134"/>
    </font>
    <font>
      <sz val="14"/>
      <color rgb="FF000000"/>
      <name val="Arial Unicode MS"/>
      <charset val="134"/>
    </font>
    <font>
      <sz val="14"/>
      <color indexed="12"/>
      <name val="Arial Unicode MS"/>
      <charset val="134"/>
    </font>
    <font>
      <sz val="14"/>
      <color indexed="44"/>
      <name val="Arial Unicode MS"/>
      <charset val="134"/>
    </font>
    <font>
      <sz val="14"/>
      <color indexed="8"/>
      <name val="Arial Unicode MS"/>
      <charset val="134"/>
    </font>
    <font>
      <b/>
      <vertAlign val="subscript"/>
      <sz val="12"/>
      <name val="微软雅黑"/>
      <charset val="134"/>
    </font>
    <font>
      <b/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medium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29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6" fillId="17" borderId="32" applyNumberFormat="0" applyAlignment="0" applyProtection="0">
      <alignment vertical="center"/>
    </xf>
    <xf numFmtId="0" fontId="37" fillId="17" borderId="28" applyNumberFormat="0" applyAlignment="0" applyProtection="0">
      <alignment vertical="center"/>
    </xf>
    <xf numFmtId="0" fontId="38" fillId="18" borderId="33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40" fillId="0" borderId="3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protection hidden="1"/>
    </xf>
    <xf numFmtId="0" fontId="5" fillId="4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left"/>
      <protection hidden="1"/>
    </xf>
    <xf numFmtId="0" fontId="7" fillId="0" borderId="2" xfId="0" applyFont="1" applyFill="1" applyBorder="1" applyAlignment="1" applyProtection="1">
      <alignment horizontal="center"/>
      <protection hidden="1"/>
    </xf>
    <xf numFmtId="0" fontId="8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176" fontId="11" fillId="5" borderId="4" xfId="0" applyNumberFormat="1" applyFont="1" applyFill="1" applyBorder="1" applyAlignment="1">
      <alignment horizontal="center" vertical="center"/>
    </xf>
    <xf numFmtId="177" fontId="11" fillId="5" borderId="4" xfId="0" applyNumberFormat="1" applyFont="1" applyFill="1" applyBorder="1" applyAlignment="1">
      <alignment horizontal="center" vertical="center"/>
    </xf>
    <xf numFmtId="177" fontId="11" fillId="6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vertical="center"/>
      <protection hidden="1"/>
    </xf>
    <xf numFmtId="176" fontId="11" fillId="6" borderId="5" xfId="0" applyNumberFormat="1" applyFont="1" applyFill="1" applyBorder="1" applyAlignment="1">
      <alignment horizontal="center" vertical="center"/>
    </xf>
    <xf numFmtId="176" fontId="11" fillId="6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/>
      <protection hidden="1"/>
    </xf>
    <xf numFmtId="0" fontId="8" fillId="0" borderId="6" xfId="0" applyFont="1" applyFill="1" applyBorder="1" applyAlignment="1">
      <alignment vertical="center"/>
    </xf>
    <xf numFmtId="176" fontId="12" fillId="5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left"/>
      <protection hidden="1"/>
    </xf>
    <xf numFmtId="0" fontId="11" fillId="0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178" fontId="11" fillId="6" borderId="1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protection hidden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3" fillId="0" borderId="14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Alignment="1">
      <alignment horizontal="center" vertical="center"/>
    </xf>
    <xf numFmtId="0" fontId="14" fillId="0" borderId="20" xfId="0" applyFont="1" applyFill="1" applyBorder="1" applyAlignment="1" applyProtection="1">
      <alignment horizontal="left"/>
      <protection hidden="1"/>
    </xf>
    <xf numFmtId="0" fontId="14" fillId="0" borderId="21" xfId="0" applyFont="1" applyFill="1" applyBorder="1" applyAlignment="1" applyProtection="1">
      <alignment horizontal="center"/>
      <protection hidden="1"/>
    </xf>
    <xf numFmtId="0" fontId="14" fillId="0" borderId="5" xfId="0" applyFont="1" applyFill="1" applyBorder="1" applyAlignment="1" applyProtection="1">
      <alignment horizontal="center"/>
      <protection hidden="1"/>
    </xf>
    <xf numFmtId="0" fontId="14" fillId="0" borderId="4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14" fontId="14" fillId="0" borderId="20" xfId="0" applyNumberFormat="1" applyFont="1" applyFill="1" applyBorder="1" applyAlignment="1" applyProtection="1">
      <alignment horizontal="left"/>
      <protection hidden="1"/>
    </xf>
    <xf numFmtId="0" fontId="10" fillId="2" borderId="0" xfId="0" applyFont="1" applyFill="1" applyBorder="1" applyAlignment="1" applyProtection="1">
      <alignment horizontal="left"/>
      <protection hidden="1"/>
    </xf>
    <xf numFmtId="176" fontId="16" fillId="2" borderId="0" xfId="0" applyNumberFormat="1" applyFont="1" applyFill="1" applyBorder="1" applyAlignment="1" applyProtection="1">
      <alignment horizontal="center"/>
      <protection hidden="1"/>
    </xf>
    <xf numFmtId="0" fontId="17" fillId="2" borderId="0" xfId="0" applyFont="1" applyFill="1" applyBorder="1" applyAlignment="1" applyProtection="1">
      <alignment horizontal="left"/>
      <protection hidden="1"/>
    </xf>
    <xf numFmtId="0" fontId="18" fillId="2" borderId="0" xfId="0" applyFont="1" applyFill="1" applyBorder="1" applyAlignment="1" applyProtection="1">
      <alignment horizontal="left"/>
      <protection hidden="1"/>
    </xf>
    <xf numFmtId="0" fontId="2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177" fontId="16" fillId="2" borderId="0" xfId="0" applyNumberFormat="1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left"/>
      <protection hidden="1"/>
    </xf>
    <xf numFmtId="0" fontId="20" fillId="7" borderId="22" xfId="0" applyFont="1" applyFill="1" applyBorder="1" applyAlignment="1">
      <alignment horizontal="center" vertical="center"/>
    </xf>
    <xf numFmtId="0" fontId="20" fillId="7" borderId="23" xfId="0" applyFont="1" applyFill="1" applyBorder="1" applyAlignment="1">
      <alignment horizontal="center" vertical="center"/>
    </xf>
    <xf numFmtId="0" fontId="20" fillId="7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176" fontId="21" fillId="0" borderId="20" xfId="0" applyNumberFormat="1" applyFont="1" applyFill="1" applyBorder="1" applyAlignment="1">
      <alignment horizontal="center" vertical="center"/>
    </xf>
    <xf numFmtId="178" fontId="21" fillId="0" borderId="9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179" fontId="21" fillId="0" borderId="20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76" fontId="21" fillId="0" borderId="26" xfId="0" applyNumberFormat="1" applyFont="1" applyFill="1" applyBorder="1" applyAlignment="1">
      <alignment horizontal="center" vertical="center"/>
    </xf>
    <xf numFmtId="178" fontId="21" fillId="0" borderId="27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34159028982"/>
          <c:y val="0.0225190839694656"/>
          <c:w val="0.671216249690364"/>
          <c:h val="0.81961832061068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rgbClr val="9EE256"/>
                </a:gs>
                <a:gs pos="100000">
                  <a:srgbClr val="52762D"/>
                </a:gs>
              </a:gsLst>
              <a:path path="circle"/>
            </a:gradFill>
            <a:ln w="9525" cap="flat" cmpd="sng" algn="ctr">
              <a:solidFill>
                <a:srgbClr val="FFC000">
                  <a:alpha val="50000"/>
                </a:srgbClr>
              </a:solidFill>
              <a:round/>
            </a:ln>
            <a:effectLst>
              <a:glow>
                <a:schemeClr val="accent2"/>
              </a:glow>
            </a:effectLst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rgbClr val="007BD3"/>
                  </a:gs>
                  <a:gs pos="100000">
                    <a:srgbClr val="034373"/>
                  </a:gs>
                </a:gsLst>
                <a:path path="circle"/>
              </a:gradFill>
              <a:ln w="9525" cap="flat" cmpd="sng" algn="ctr">
                <a:solidFill>
                  <a:srgbClr val="FFC000">
                    <a:alpha val="50000"/>
                  </a:srgbClr>
                </a:solidFill>
                <a:round/>
              </a:ln>
              <a:effectLst>
                <a:glow>
                  <a:schemeClr val="accent2"/>
                </a:glo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OC713X_714X设计程式!$B$22:$D$22</c:f>
              <c:strCache>
                <c:ptCount val="3"/>
                <c:pt idx="0">
                  <c:v>选择芯片或MOS管可承受功耗</c:v>
                </c:pt>
                <c:pt idx="2">
                  <c:v>实际应用参数的损耗</c:v>
                </c:pt>
              </c:strCache>
            </c:strRef>
          </c:cat>
          <c:val>
            <c:numRef>
              <c:f>OC713X_714X设计程式!$B$23:$D$23</c:f>
              <c:numCache>
                <c:formatCode>General</c:formatCode>
                <c:ptCount val="3"/>
                <c:pt idx="0">
                  <c:v>1.8</c:v>
                </c:pt>
                <c:pt idx="2">
                  <c:v>0.6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83196928"/>
        <c:axId val="103860096"/>
      </c:barChart>
      <c:catAx>
        <c:axId val="83196928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03860096"/>
        <c:crosses val="autoZero"/>
        <c:auto val="1"/>
        <c:lblAlgn val="ctr"/>
        <c:lblOffset val="100"/>
        <c:tickMarkSkip val="5"/>
        <c:noMultiLvlLbl val="0"/>
      </c:catAx>
      <c:valAx>
        <c:axId val="10386009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319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66040</xdr:colOff>
      <xdr:row>23</xdr:row>
      <xdr:rowOff>12700</xdr:rowOff>
    </xdr:from>
    <xdr:to>
      <xdr:col>3</xdr:col>
      <xdr:colOff>2028190</xdr:colOff>
      <xdr:row>29</xdr:row>
      <xdr:rowOff>181610</xdr:rowOff>
    </xdr:to>
    <xdr:graphicFrame>
      <xdr:nvGraphicFramePr>
        <xdr:cNvPr id="3" name="图表 2"/>
        <xdr:cNvGraphicFramePr/>
      </xdr:nvGraphicFramePr>
      <xdr:xfrm>
        <a:off x="647700" y="5904865"/>
        <a:ext cx="5120640" cy="17043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486410</xdr:colOff>
      <xdr:row>34</xdr:row>
      <xdr:rowOff>115570</xdr:rowOff>
    </xdr:from>
    <xdr:to>
      <xdr:col>3</xdr:col>
      <xdr:colOff>1145540</xdr:colOff>
      <xdr:row>47</xdr:row>
      <xdr:rowOff>88265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6410" y="8797925"/>
          <a:ext cx="4399280" cy="255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1339850</xdr:colOff>
      <xdr:row>34</xdr:row>
      <xdr:rowOff>68580</xdr:rowOff>
    </xdr:from>
    <xdr:to>
      <xdr:col>6</xdr:col>
      <xdr:colOff>414020</xdr:colOff>
      <xdr:row>48</xdr:row>
      <xdr:rowOff>139065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80000" y="8750935"/>
          <a:ext cx="3934460" cy="2832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86"/>
  <sheetViews>
    <sheetView tabSelected="1" zoomScale="130" zoomScaleNormal="130" workbookViewId="0">
      <selection activeCell="F17" sqref="F17"/>
    </sheetView>
  </sheetViews>
  <sheetFormatPr defaultColWidth="9" defaultRowHeight="14.25"/>
  <cols>
    <col min="1" max="1" width="7.63333333333333" style="4" customWidth="1"/>
    <col min="2" max="2" width="20.6333333333333" style="4" customWidth="1"/>
    <col min="3" max="3" width="20.8166666666667" style="4" customWidth="1"/>
    <col min="4" max="4" width="26.8166666666667" style="4" customWidth="1"/>
    <col min="5" max="5" width="19.0916666666667" style="4" customWidth="1"/>
    <col min="6" max="6" width="17.875" style="4" customWidth="1"/>
    <col min="7" max="7" width="7.78333333333333" style="4" customWidth="1"/>
    <col min="8" max="39" width="9" style="3" customWidth="1"/>
    <col min="40" max="251" width="9" style="4" customWidth="1"/>
    <col min="252" max="16384" width="9" style="4"/>
  </cols>
  <sheetData>
    <row r="1" ht="21" customHeight="1" spans="1:7">
      <c r="A1" s="5" t="s">
        <v>0</v>
      </c>
      <c r="B1" s="5"/>
      <c r="C1" s="5"/>
      <c r="D1" s="5"/>
      <c r="E1" s="5"/>
      <c r="F1" s="5"/>
      <c r="G1" s="5"/>
    </row>
    <row r="2" ht="24" customHeight="1" spans="1:7">
      <c r="A2" s="5"/>
      <c r="B2" s="5"/>
      <c r="C2" s="5"/>
      <c r="D2" s="5"/>
      <c r="E2" s="5"/>
      <c r="F2" s="5"/>
      <c r="G2" s="5"/>
    </row>
    <row r="3" ht="20.15" customHeight="1" spans="1:7">
      <c r="A3" s="6" t="s">
        <v>1</v>
      </c>
      <c r="B3" s="6"/>
      <c r="C3" s="6"/>
      <c r="D3" s="6"/>
      <c r="E3" s="6"/>
      <c r="F3" s="6"/>
      <c r="G3" s="6"/>
    </row>
    <row r="4" ht="20.15" customHeight="1" spans="1:16">
      <c r="A4" s="6" t="s">
        <v>2</v>
      </c>
      <c r="B4" s="6"/>
      <c r="C4" s="6"/>
      <c r="D4" s="6"/>
      <c r="E4" s="6"/>
      <c r="F4" s="6"/>
      <c r="G4" s="6"/>
      <c r="I4" s="3" t="s">
        <v>3</v>
      </c>
      <c r="J4" s="3">
        <f>0.25</f>
        <v>0.25</v>
      </c>
      <c r="K4" s="3">
        <f t="shared" ref="K4:K10" si="0">IF($C$9&lt;=30,1,2)</f>
        <v>1</v>
      </c>
      <c r="L4" s="3" t="str">
        <f>IF(K4=1,M4,N4)</f>
        <v>AO3400</v>
      </c>
      <c r="M4" s="3" t="s">
        <v>4</v>
      </c>
      <c r="N4" s="3" t="s">
        <v>5</v>
      </c>
      <c r="O4" s="3" t="s">
        <v>6</v>
      </c>
      <c r="P4" s="3">
        <v>0.05</v>
      </c>
    </row>
    <row r="5" ht="15" customHeight="1" spans="1:16">
      <c r="A5" s="7"/>
      <c r="B5" s="7"/>
      <c r="C5" s="7"/>
      <c r="D5" s="7"/>
      <c r="E5" s="7"/>
      <c r="F5" s="7"/>
      <c r="G5" s="7"/>
      <c r="I5" s="3" t="s">
        <v>7</v>
      </c>
      <c r="J5" s="3">
        <v>0.5</v>
      </c>
      <c r="K5" s="3">
        <f t="shared" si="0"/>
        <v>1</v>
      </c>
      <c r="L5" s="3" t="str">
        <f t="shared" ref="L5:L10" si="1">IF(K5=1,M5,N5)</f>
        <v>DTC3058</v>
      </c>
      <c r="M5" s="3" t="s">
        <v>8</v>
      </c>
      <c r="N5" s="3" t="s">
        <v>9</v>
      </c>
      <c r="O5" s="3" t="s">
        <v>10</v>
      </c>
      <c r="P5" s="3">
        <v>0.1</v>
      </c>
    </row>
    <row r="6" ht="26.25" customHeight="1" spans="1:16">
      <c r="A6" s="8" t="s">
        <v>11</v>
      </c>
      <c r="B6" s="9"/>
      <c r="C6" s="9"/>
      <c r="D6" s="9"/>
      <c r="E6" s="9"/>
      <c r="F6" s="9"/>
      <c r="G6" s="9"/>
      <c r="I6" s="3" t="s">
        <v>12</v>
      </c>
      <c r="J6" s="3">
        <v>0.75</v>
      </c>
      <c r="K6" s="3">
        <f t="shared" si="0"/>
        <v>1</v>
      </c>
      <c r="L6" s="3" t="str">
        <f t="shared" si="1"/>
        <v>VS4610AZ</v>
      </c>
      <c r="M6" s="3" t="s">
        <v>13</v>
      </c>
      <c r="N6" s="3" t="s">
        <v>14</v>
      </c>
      <c r="O6" s="3" t="s">
        <v>15</v>
      </c>
      <c r="P6" s="3">
        <v>0.05</v>
      </c>
    </row>
    <row r="7" ht="15" customHeight="1" spans="1:16">
      <c r="A7" s="9"/>
      <c r="B7" s="9"/>
      <c r="C7" s="9"/>
      <c r="D7" s="9"/>
      <c r="E7" s="10"/>
      <c r="F7" s="10"/>
      <c r="G7" s="10"/>
      <c r="I7" s="3" t="s">
        <v>16</v>
      </c>
      <c r="J7" s="3">
        <v>0.75</v>
      </c>
      <c r="K7" s="3">
        <f t="shared" si="0"/>
        <v>1</v>
      </c>
      <c r="L7" s="3" t="str">
        <f t="shared" si="1"/>
        <v>NCE3010S</v>
      </c>
      <c r="M7" s="3" t="s">
        <v>17</v>
      </c>
      <c r="N7" s="3" t="s">
        <v>18</v>
      </c>
      <c r="O7" s="3" t="s">
        <v>19</v>
      </c>
      <c r="P7" s="3">
        <v>0.1</v>
      </c>
    </row>
    <row r="8" ht="20.15" customHeight="1" spans="2:251">
      <c r="B8" s="11" t="s">
        <v>20</v>
      </c>
      <c r="C8" s="11" t="s">
        <v>21</v>
      </c>
      <c r="D8" s="12" t="s">
        <v>22</v>
      </c>
      <c r="E8" s="13" t="s">
        <v>23</v>
      </c>
      <c r="F8" s="14" t="s">
        <v>24</v>
      </c>
      <c r="G8" s="15"/>
      <c r="H8" s="16"/>
      <c r="I8" s="16" t="s">
        <v>25</v>
      </c>
      <c r="J8" s="16">
        <v>1.3</v>
      </c>
      <c r="K8" s="16">
        <f t="shared" si="0"/>
        <v>1</v>
      </c>
      <c r="L8" s="16" t="str">
        <f t="shared" si="1"/>
        <v>NCE3020K</v>
      </c>
      <c r="M8" s="16" t="s">
        <v>26</v>
      </c>
      <c r="N8" s="16" t="s">
        <v>27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</row>
    <row r="9" ht="20.15" customHeight="1" spans="2:251">
      <c r="B9" s="17">
        <v>3</v>
      </c>
      <c r="C9" s="17">
        <v>4.2</v>
      </c>
      <c r="D9" s="17">
        <v>3</v>
      </c>
      <c r="E9" s="18">
        <v>0.5</v>
      </c>
      <c r="F9" s="19">
        <f>(C9-D9)*E9</f>
        <v>0.6</v>
      </c>
      <c r="G9" s="20"/>
      <c r="H9" s="16"/>
      <c r="I9" s="16" t="s">
        <v>28</v>
      </c>
      <c r="J9" s="16">
        <v>1.8</v>
      </c>
      <c r="K9" s="16">
        <f t="shared" si="0"/>
        <v>1</v>
      </c>
      <c r="L9" s="16" t="str">
        <f t="shared" si="1"/>
        <v>NCE3050</v>
      </c>
      <c r="M9" s="16" t="s">
        <v>29</v>
      </c>
      <c r="N9" s="16" t="s">
        <v>30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</row>
    <row r="10" ht="20.15" customHeight="1" spans="2:14">
      <c r="B10" s="14" t="s">
        <v>31</v>
      </c>
      <c r="C10" s="21" t="str">
        <f>IF(F9&lt;=0.75,"OC7130/OC7140/OC7131/OC7141","OC7131,OC7141")</f>
        <v>OC7130/OC7140/OC7131/OC7141</v>
      </c>
      <c r="D10" s="22"/>
      <c r="E10" s="23"/>
      <c r="F10" s="23"/>
      <c r="G10" s="23"/>
      <c r="I10" s="3" t="s">
        <v>32</v>
      </c>
      <c r="J10" s="3">
        <v>0.75</v>
      </c>
      <c r="K10" s="3">
        <f t="shared" si="0"/>
        <v>1</v>
      </c>
      <c r="L10" s="3" t="str">
        <f t="shared" si="1"/>
        <v>OC7140</v>
      </c>
      <c r="M10" s="3" t="s">
        <v>10</v>
      </c>
      <c r="N10" s="3" t="s">
        <v>10</v>
      </c>
    </row>
    <row r="11" ht="20.15" customHeight="1" spans="2:7">
      <c r="B11" s="24" t="s">
        <v>33</v>
      </c>
      <c r="C11" s="17" t="s">
        <v>15</v>
      </c>
      <c r="D11" s="25" t="s">
        <v>34</v>
      </c>
      <c r="E11" s="23"/>
      <c r="F11" s="23"/>
      <c r="G11" s="23"/>
    </row>
    <row r="12" ht="20.15" customHeight="1" spans="2:7">
      <c r="B12" s="26" t="s">
        <v>35</v>
      </c>
      <c r="C12" s="17" t="s">
        <v>28</v>
      </c>
      <c r="D12" s="27" t="s">
        <v>36</v>
      </c>
      <c r="E12" s="28"/>
      <c r="F12" s="28"/>
      <c r="G12" s="28"/>
    </row>
    <row r="13" ht="20.15" customHeight="1" spans="2:7">
      <c r="B13" s="26" t="s">
        <v>37</v>
      </c>
      <c r="C13" s="19">
        <f>VLOOKUP($C$12,$I4:$J10,2,FALSE)</f>
        <v>1.8</v>
      </c>
      <c r="D13" s="29"/>
      <c r="E13" s="28"/>
      <c r="F13" s="28"/>
      <c r="G13" s="28"/>
    </row>
    <row r="14" ht="20.15" customHeight="1" spans="2:7">
      <c r="B14" s="24" t="s">
        <v>38</v>
      </c>
      <c r="C14" s="22">
        <f>IF(C9&lt;5,0,(C9-5)/2.5)</f>
        <v>0</v>
      </c>
      <c r="D14" s="30" t="s">
        <v>39</v>
      </c>
      <c r="E14" s="28"/>
      <c r="F14" s="28"/>
      <c r="G14" s="28"/>
    </row>
    <row r="15" ht="20.15" customHeight="1" spans="2:9">
      <c r="B15" s="14" t="s">
        <v>40</v>
      </c>
      <c r="C15" s="22">
        <f>C14*2.5</f>
        <v>0</v>
      </c>
      <c r="D15" s="29"/>
      <c r="E15" s="28"/>
      <c r="F15" s="28"/>
      <c r="G15" s="28"/>
      <c r="I15" s="3" t="str">
        <f>VLOOKUP(C13,$J4:$L10,3,0)</f>
        <v>NCE3050</v>
      </c>
    </row>
    <row r="16" ht="20.15" customHeight="1" spans="2:7">
      <c r="B16" s="31" t="s">
        <v>41</v>
      </c>
      <c r="C16" s="19">
        <f>IF(OR(C11="OC7130",C11="OC7131"),0.05/E9,0.1/E9)</f>
        <v>0.1</v>
      </c>
      <c r="D16" s="32"/>
      <c r="E16" s="28"/>
      <c r="F16" s="28"/>
      <c r="G16" s="28"/>
    </row>
    <row r="17" ht="20.15" customHeight="1" spans="2:7">
      <c r="B17" s="33" t="s">
        <v>42</v>
      </c>
      <c r="C17" s="22">
        <f>C16*E9*1000</f>
        <v>50</v>
      </c>
      <c r="D17" s="32"/>
      <c r="E17" s="28"/>
      <c r="G17" s="28"/>
    </row>
    <row r="18" ht="20.15" customHeight="1" spans="2:7">
      <c r="B18" s="34" t="s">
        <v>43</v>
      </c>
      <c r="C18" s="35"/>
      <c r="D18" s="36">
        <v>20</v>
      </c>
      <c r="E18" s="28"/>
      <c r="F18" s="28"/>
      <c r="G18" s="28"/>
    </row>
    <row r="19" ht="20.15" customHeight="1" spans="5:7">
      <c r="E19" s="28"/>
      <c r="F19" s="28"/>
      <c r="G19" s="28"/>
    </row>
    <row r="20" ht="20.15" customHeight="1" spans="1:7">
      <c r="A20" s="8" t="s">
        <v>44</v>
      </c>
      <c r="E20" s="28"/>
      <c r="F20" s="28"/>
      <c r="G20" s="28"/>
    </row>
    <row r="21" ht="20.15" customHeight="1" spans="2:7">
      <c r="B21" s="4" t="s">
        <v>45</v>
      </c>
      <c r="E21" s="28"/>
      <c r="F21" s="28"/>
      <c r="G21" s="28"/>
    </row>
    <row r="22" ht="20.15" customHeight="1" spans="2:7">
      <c r="B22" s="37" t="s">
        <v>46</v>
      </c>
      <c r="C22" s="38"/>
      <c r="D22" s="38" t="s">
        <v>47</v>
      </c>
      <c r="E22" s="39" t="s">
        <v>48</v>
      </c>
      <c r="F22" s="40"/>
      <c r="G22" s="40"/>
    </row>
    <row r="23" ht="20.15" customHeight="1" spans="2:7">
      <c r="B23" s="41">
        <f>C13</f>
        <v>1.8</v>
      </c>
      <c r="C23" s="42"/>
      <c r="D23" s="42">
        <f>F9</f>
        <v>0.6</v>
      </c>
      <c r="E23" s="43" t="str">
        <f>IF(B23&lt;D23,"过热，不可靠","可靠")</f>
        <v>可靠</v>
      </c>
      <c r="F23" s="44"/>
      <c r="G23" s="44"/>
    </row>
    <row r="24" ht="20.15" customHeight="1" spans="2:7">
      <c r="B24" s="45"/>
      <c r="C24" s="45"/>
      <c r="E24" s="44"/>
      <c r="F24" s="44"/>
      <c r="G24" s="44"/>
    </row>
    <row r="25" ht="20.15" customHeight="1" spans="2:7">
      <c r="B25" s="45"/>
      <c r="C25" s="45"/>
      <c r="E25" s="44"/>
      <c r="F25" s="44"/>
      <c r="G25" s="44"/>
    </row>
    <row r="26" ht="20.15" customHeight="1" spans="2:7">
      <c r="B26" s="45"/>
      <c r="C26" s="45"/>
      <c r="E26" s="44"/>
      <c r="F26" s="44"/>
      <c r="G26" s="44"/>
    </row>
    <row r="27" ht="20.15" customHeight="1" spans="2:7">
      <c r="B27" s="45"/>
      <c r="C27" s="45"/>
      <c r="E27" s="44"/>
      <c r="F27" s="44"/>
      <c r="G27" s="44"/>
    </row>
    <row r="28" ht="20.15" customHeight="1" spans="5:7">
      <c r="E28" s="44"/>
      <c r="F28" s="44"/>
      <c r="G28" s="44"/>
    </row>
    <row r="29" ht="20.15" customHeight="1" spans="5:7">
      <c r="E29" s="44"/>
      <c r="F29" s="44"/>
      <c r="G29" s="44"/>
    </row>
    <row r="30" ht="20.15" customHeight="1" spans="5:7">
      <c r="E30" s="44"/>
      <c r="F30" s="44"/>
      <c r="G30" s="44"/>
    </row>
    <row r="31" ht="18" customHeight="1" spans="2:7">
      <c r="B31" s="46" t="s">
        <v>49</v>
      </c>
      <c r="C31" s="46" t="s">
        <v>50</v>
      </c>
      <c r="D31" s="47" t="s">
        <v>51</v>
      </c>
      <c r="E31" s="48"/>
      <c r="F31" s="48"/>
      <c r="G31" s="49"/>
    </row>
    <row r="32" ht="20.15" customHeight="1" spans="1:7">
      <c r="A32" s="50"/>
      <c r="B32" s="46" t="s">
        <v>52</v>
      </c>
      <c r="C32" s="51">
        <v>42772</v>
      </c>
      <c r="D32" s="46" t="s">
        <v>53</v>
      </c>
      <c r="E32" s="46"/>
      <c r="F32" s="46"/>
      <c r="G32" s="46"/>
    </row>
    <row r="33" s="1" customFormat="1" ht="20.25" spans="1:39">
      <c r="A33" s="52"/>
      <c r="B33" s="46" t="s">
        <v>54</v>
      </c>
      <c r="C33" s="51">
        <v>43062</v>
      </c>
      <c r="D33" s="46" t="s">
        <v>55</v>
      </c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="1" customFormat="1" ht="20.25" spans="1:39">
      <c r="A34" s="52"/>
      <c r="B34" s="46" t="s">
        <v>56</v>
      </c>
      <c r="C34" s="51">
        <v>43840</v>
      </c>
      <c r="D34" s="46" t="s">
        <v>57</v>
      </c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="1" customFormat="1" ht="18.75" spans="1:39">
      <c r="A35" s="52"/>
      <c r="B35" s="52"/>
      <c r="C35" s="53"/>
      <c r="D35" s="54"/>
      <c r="E35" s="55"/>
      <c r="F35" s="55"/>
      <c r="G35" s="5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="1" customFormat="1" ht="18.75" spans="1:39">
      <c r="A36" s="52"/>
      <c r="B36" s="52"/>
      <c r="C36" s="53"/>
      <c r="D36" s="54"/>
      <c r="E36" s="55"/>
      <c r="F36" s="55"/>
      <c r="G36" s="5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="1" customFormat="1" ht="18.75" spans="1:39">
      <c r="A37" s="52"/>
      <c r="B37" s="52"/>
      <c r="C37" s="53"/>
      <c r="D37" s="54"/>
      <c r="E37" s="55"/>
      <c r="F37" s="55"/>
      <c r="G37" s="5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="1" customFormat="1" ht="18.75" spans="1:39">
      <c r="A38" s="52"/>
      <c r="B38" s="52"/>
      <c r="C38" s="52"/>
      <c r="D38" s="54"/>
      <c r="E38" s="55"/>
      <c r="F38" s="55"/>
      <c r="G38" s="5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="1" customFormat="1" spans="1:39">
      <c r="A39" s="52"/>
      <c r="B39" s="52"/>
      <c r="C39" s="52"/>
      <c r="D39" s="52"/>
      <c r="E39" s="52"/>
      <c r="F39" s="52"/>
      <c r="G39" s="5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="1" customFormat="1" spans="1:39">
      <c r="A40" s="52"/>
      <c r="B40" s="56"/>
      <c r="C40" s="57"/>
      <c r="D40" s="57"/>
      <c r="E40" s="52"/>
      <c r="F40" s="52"/>
      <c r="G40" s="5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="1" customFormat="1" spans="1:39">
      <c r="A41" s="56"/>
      <c r="B41" s="56"/>
      <c r="C41" s="58"/>
      <c r="D41" s="59"/>
      <c r="E41" s="57"/>
      <c r="F41" s="57"/>
      <c r="G41" s="57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="1" customFormat="1" spans="1:39">
      <c r="A42" s="56"/>
      <c r="B42" s="56"/>
      <c r="C42" s="58"/>
      <c r="D42" s="59"/>
      <c r="E42" s="52"/>
      <c r="F42" s="52"/>
      <c r="G42" s="60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="1" customFormat="1" spans="1:39">
      <c r="A43" s="56"/>
      <c r="B43" s="56"/>
      <c r="C43" s="2"/>
      <c r="D43" s="2"/>
      <c r="E43" s="52"/>
      <c r="F43" s="52"/>
      <c r="G43" s="60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="1" customFormat="1" spans="1:39">
      <c r="A44" s="5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="2" customFormat="1" spans="40:251"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</row>
    <row r="46" s="2" customFormat="1" spans="40:251"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</row>
    <row r="47" s="2" customFormat="1"/>
    <row r="48" s="2" customFormat="1"/>
    <row r="49" s="2" customFormat="1" ht="18.75" spans="1:1">
      <c r="A49" s="61" t="s">
        <v>58</v>
      </c>
    </row>
    <row r="50" s="2" customFormat="1" ht="15" spans="2:6">
      <c r="B50" s="62" t="s">
        <v>59</v>
      </c>
      <c r="C50" s="63" t="s">
        <v>60</v>
      </c>
      <c r="D50" s="63" t="s">
        <v>61</v>
      </c>
      <c r="E50" s="63" t="s">
        <v>62</v>
      </c>
      <c r="F50" s="64" t="s">
        <v>63</v>
      </c>
    </row>
    <row r="51" s="2" customFormat="1" ht="16.5" spans="2:6">
      <c r="B51" s="65">
        <v>1</v>
      </c>
      <c r="C51" s="66" t="s">
        <v>64</v>
      </c>
      <c r="D51" s="67">
        <f>D9*E9*2.5</f>
        <v>3.75</v>
      </c>
      <c r="E51" s="66" t="s">
        <v>65</v>
      </c>
      <c r="F51" s="68" t="s">
        <v>66</v>
      </c>
    </row>
    <row r="52" s="2" customFormat="1" ht="16.5" spans="2:6">
      <c r="B52" s="65">
        <v>2</v>
      </c>
      <c r="C52" s="66" t="s">
        <v>67</v>
      </c>
      <c r="D52" s="67">
        <v>0.1</v>
      </c>
      <c r="E52" s="66" t="s">
        <v>65</v>
      </c>
      <c r="F52" s="68" t="s">
        <v>68</v>
      </c>
    </row>
    <row r="53" s="2" customFormat="1" ht="16.5" spans="2:6">
      <c r="B53" s="65">
        <v>3</v>
      </c>
      <c r="C53" s="66" t="s">
        <v>69</v>
      </c>
      <c r="D53" s="67">
        <v>1</v>
      </c>
      <c r="E53" s="66" t="s">
        <v>65</v>
      </c>
      <c r="F53" s="68" t="s">
        <v>70</v>
      </c>
    </row>
    <row r="54" s="2" customFormat="1" ht="16.5" spans="2:6">
      <c r="B54" s="65">
        <v>4</v>
      </c>
      <c r="C54" s="66" t="s">
        <v>71</v>
      </c>
      <c r="D54" s="67">
        <f>C14</f>
        <v>0</v>
      </c>
      <c r="E54" s="66" t="s">
        <v>72</v>
      </c>
      <c r="F54" s="69" t="s">
        <v>73</v>
      </c>
    </row>
    <row r="55" s="2" customFormat="1" ht="16.5" spans="2:6">
      <c r="B55" s="65">
        <v>5</v>
      </c>
      <c r="C55" s="66" t="s">
        <v>74</v>
      </c>
      <c r="D55" s="70">
        <f>C16*2</f>
        <v>0.2</v>
      </c>
      <c r="E55" s="66" t="s">
        <v>75</v>
      </c>
      <c r="F55" s="69" t="s">
        <v>76</v>
      </c>
    </row>
    <row r="56" s="2" customFormat="1" ht="16.5" spans="2:6">
      <c r="B56" s="65">
        <v>6</v>
      </c>
      <c r="C56" s="66" t="s">
        <v>77</v>
      </c>
      <c r="D56" s="67" t="str">
        <f>IF(C14&lt;=0,"NC","5.1V")</f>
        <v>NC</v>
      </c>
      <c r="E56" s="66"/>
      <c r="F56" s="68" t="str">
        <f>IF(C14&lt;=0,"NC","SOD123/稳压管")</f>
        <v>NC</v>
      </c>
    </row>
    <row r="57" s="2" customFormat="1" ht="16.5" spans="2:6">
      <c r="B57" s="65">
        <v>7</v>
      </c>
      <c r="C57" s="71" t="s">
        <v>78</v>
      </c>
      <c r="D57" s="72" t="str">
        <f>I15</f>
        <v>NCE3050</v>
      </c>
      <c r="E57" s="71"/>
      <c r="F57" s="73" t="str">
        <f>C12</f>
        <v>TO-220</v>
      </c>
    </row>
    <row r="58" s="2" customFormat="1" ht="17.25" spans="2:6">
      <c r="B58" s="74">
        <v>8</v>
      </c>
      <c r="C58" s="75" t="s">
        <v>79</v>
      </c>
      <c r="D58" s="76" t="str">
        <f>C11</f>
        <v>OC7131</v>
      </c>
      <c r="E58" s="77"/>
      <c r="F58" s="78" t="str">
        <f>IF(OR(D58="OC7131",D58="OC7141"),"SOT23-5",ESOP8)</f>
        <v>SOT23-5</v>
      </c>
    </row>
    <row r="59" s="2" customFormat="1" spans="2:2">
      <c r="B59" s="79" t="s">
        <v>80</v>
      </c>
    </row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 spans="2:4">
      <c r="B268" s="3"/>
      <c r="C268" s="3"/>
      <c r="D268" s="3"/>
    </row>
    <row r="269" s="2" customFormat="1" spans="2:6">
      <c r="B269" s="3"/>
      <c r="C269" s="3"/>
      <c r="D269" s="3"/>
      <c r="E269" s="3"/>
      <c r="F269" s="3"/>
    </row>
    <row r="270" s="2" customFormat="1" spans="2:6">
      <c r="B270" s="3"/>
      <c r="C270" s="3"/>
      <c r="D270" s="3"/>
      <c r="E270" s="3"/>
      <c r="F270" s="3"/>
    </row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 spans="2:4">
      <c r="B283" s="4"/>
      <c r="C283" s="4"/>
      <c r="D283" s="4"/>
    </row>
    <row r="284" s="3" customFormat="1" spans="2:6">
      <c r="B284" s="4"/>
      <c r="C284" s="4"/>
      <c r="D284" s="4"/>
      <c r="E284" s="4"/>
      <c r="F284" s="4"/>
    </row>
    <row r="285" s="3" customFormat="1" spans="2:6">
      <c r="B285" s="4"/>
      <c r="C285" s="4"/>
      <c r="D285" s="4"/>
      <c r="E285" s="4"/>
      <c r="F285" s="4"/>
    </row>
    <row r="286" spans="9:10">
      <c r="I286" s="80"/>
      <c r="J286" s="80"/>
    </row>
  </sheetData>
  <mergeCells count="9">
    <mergeCell ref="C10:D10"/>
    <mergeCell ref="B18:C18"/>
    <mergeCell ref="B22:C22"/>
    <mergeCell ref="B23:C23"/>
    <mergeCell ref="D31:G31"/>
    <mergeCell ref="D32:G32"/>
    <mergeCell ref="D33:G33"/>
    <mergeCell ref="D34:G34"/>
    <mergeCell ref="A1:G2"/>
  </mergeCells>
  <dataValidations count="2">
    <dataValidation type="list" allowBlank="1" showInputMessage="1" showErrorMessage="1" sqref="C11">
      <formula1>$O$4:$O$7</formula1>
    </dataValidation>
    <dataValidation type="list" allowBlank="1" showInputMessage="1" showErrorMessage="1" sqref="C12">
      <formula1>$I$4:$I$10</formula1>
    </dataValidation>
  </dataValidations>
  <pageMargins left="0.75" right="0.75" top="1" bottom="1" header="0.511805555555556" footer="0.511805555555556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OC713X_714X设计程式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2018-02-05T02:29:00Z</dcterms:created>
  <dcterms:modified xsi:type="dcterms:W3CDTF">2023-02-18T09:58:49Z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F4A949FED6FC494D8C8CAA7CDA92657D</vt:lpwstr>
  </property>
</Properties>
</file>